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autoCompressPictures="0" defaultThemeVersion="166925"/>
  <mc:AlternateContent xmlns:mc="http://schemas.openxmlformats.org/markup-compatibility/2006">
    <mc:Choice Requires="x15">
      <x15ac:absPath xmlns:x15ac="http://schemas.microsoft.com/office/spreadsheetml/2010/11/ac" url="U:\Client Files\Temp\"/>
    </mc:Choice>
  </mc:AlternateContent>
  <xr:revisionPtr revIDLastSave="0" documentId="13_ncr:1_{EEDD3681-BFEA-4381-877C-A15126EE2660}" xr6:coauthVersionLast="36" xr6:coauthVersionMax="45" xr10:uidLastSave="{00000000-0000-0000-0000-000000000000}"/>
  <bookViews>
    <workbookView xWindow="0" yWindow="0" windowWidth="20490" windowHeight="7545" tabRatio="774" xr2:uid="{00000000-000D-0000-FFFF-FFFF00000000}"/>
  </bookViews>
  <sheets>
    <sheet name="Forgiveness Calculator" sheetId="2" r:id="rId1"/>
  </sheets>
  <definedNames>
    <definedName name="_xlnm.Print_Area" localSheetId="0">'Forgiveness Calculator'!$A$1:$H$70</definedName>
  </definedNames>
  <calcPr calcId="191029"/>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G8" i="2" l="1"/>
  <c r="F8" i="2"/>
  <c r="E8" i="2"/>
  <c r="D8" i="2"/>
  <c r="C8" i="2"/>
  <c r="G40" i="2"/>
  <c r="F40" i="2"/>
  <c r="E40" i="2"/>
  <c r="D40" i="2"/>
  <c r="G30" i="2"/>
  <c r="F30" i="2"/>
  <c r="E30" i="2"/>
  <c r="D30" i="2"/>
  <c r="C30" i="2"/>
  <c r="G27" i="2"/>
  <c r="F27" i="2"/>
  <c r="E27" i="2"/>
  <c r="D27" i="2"/>
  <c r="C27" i="2"/>
  <c r="C21" i="2"/>
  <c r="G16" i="2"/>
  <c r="F16" i="2"/>
  <c r="E16" i="2"/>
  <c r="D16" i="2"/>
  <c r="C16" i="2"/>
  <c r="D54" i="2" l="1"/>
  <c r="D55" i="2" s="1"/>
  <c r="E54" i="2"/>
  <c r="E55" i="2" s="1"/>
  <c r="F54" i="2"/>
  <c r="F56" i="2" s="1"/>
  <c r="F61" i="2" s="1"/>
  <c r="G54" i="2"/>
  <c r="G55" i="2" s="1"/>
  <c r="D48" i="2"/>
  <c r="E48" i="2"/>
  <c r="F48" i="2"/>
  <c r="G48" i="2"/>
  <c r="C54" i="2"/>
  <c r="C55" i="2" s="1"/>
  <c r="D56" i="2" l="1"/>
  <c r="D61" i="2" s="1"/>
  <c r="E56" i="2"/>
  <c r="E61" i="2" s="1"/>
  <c r="G56" i="2"/>
  <c r="G61" i="2" s="1"/>
  <c r="F55" i="2"/>
  <c r="C56" i="2"/>
  <c r="C61" i="2" s="1"/>
  <c r="C48" i="2" l="1"/>
  <c r="F31" i="2" l="1"/>
  <c r="G31" i="2"/>
  <c r="E31" i="2"/>
  <c r="D31" i="2"/>
  <c r="C31" i="2" l="1"/>
  <c r="C40" i="2" s="1"/>
  <c r="G21" i="2" l="1"/>
  <c r="G41" i="2" s="1"/>
  <c r="G59" i="2" s="1"/>
  <c r="F21" i="2"/>
  <c r="F41" i="2" s="1"/>
  <c r="F59" i="2" s="1"/>
  <c r="E21" i="2"/>
  <c r="E41" i="2" s="1"/>
  <c r="E59" i="2" s="1"/>
  <c r="D21" i="2"/>
  <c r="F49" i="2" l="1"/>
  <c r="F60" i="2" s="1"/>
  <c r="F62" i="2" s="1"/>
  <c r="E49" i="2"/>
  <c r="E60" i="2" s="1"/>
  <c r="E62" i="2" s="1"/>
  <c r="G49" i="2"/>
  <c r="G60" i="2" s="1"/>
  <c r="G62" i="2" s="1"/>
  <c r="C41" i="2"/>
  <c r="D41" i="2"/>
  <c r="D59" i="2" s="1"/>
  <c r="F33" i="2"/>
  <c r="E33" i="2"/>
  <c r="G33" i="2"/>
  <c r="D33" i="2"/>
  <c r="C33" i="2"/>
  <c r="E63" i="2" l="1"/>
  <c r="E3" i="2"/>
  <c r="C49" i="2"/>
  <c r="C60" i="2" s="1"/>
  <c r="C59" i="2"/>
  <c r="G3" i="2"/>
  <c r="G63" i="2"/>
  <c r="F3" i="2"/>
  <c r="F63" i="2"/>
  <c r="D49" i="2"/>
  <c r="D60" i="2" s="1"/>
  <c r="D62" i="2" s="1"/>
  <c r="C35" i="2"/>
  <c r="D35" i="2"/>
  <c r="G35" i="2"/>
  <c r="F35" i="2"/>
  <c r="E35" i="2"/>
  <c r="C62" i="2" l="1"/>
  <c r="C63" i="2" s="1"/>
  <c r="D3" i="2"/>
  <c r="D63" i="2"/>
  <c r="C3" i="2" l="1"/>
</calcChain>
</file>

<file path=xl/sharedStrings.xml><?xml version="1.0" encoding="utf-8"?>
<sst xmlns="http://schemas.openxmlformats.org/spreadsheetml/2006/main" count="59" uniqueCount="59">
  <si>
    <t xml:space="preserve"> </t>
  </si>
  <si>
    <t>2020 PPP Debt Forgiveness Calculation</t>
  </si>
  <si>
    <t>Business #1</t>
  </si>
  <si>
    <t>Business #2</t>
  </si>
  <si>
    <t>Business #3</t>
  </si>
  <si>
    <t>Business #4</t>
  </si>
  <si>
    <t>Business #5</t>
  </si>
  <si>
    <t>**  Do not include employees who received annualized wages or salary of more than $100,000 during any single pay period during 2019.</t>
  </si>
  <si>
    <t>Loan Forgiveness</t>
  </si>
  <si>
    <t>Forgiveness reduction based on salary and wages ***</t>
  </si>
  <si>
    <t>*  Assuming reduction of entire staff salary and wages by equal amounts of pay.</t>
  </si>
  <si>
    <t>Loan forgiveness</t>
  </si>
  <si>
    <t>Loan Forgiveness By Business</t>
  </si>
  <si>
    <t>Actual Monthly Payroll (At Time of Loan)</t>
  </si>
  <si>
    <t>Step 2:  Calculate Payroll Costs</t>
  </si>
  <si>
    <t>Monthly Rent</t>
  </si>
  <si>
    <t>Average Monthly Utilities</t>
  </si>
  <si>
    <t>Salary Reduction</t>
  </si>
  <si>
    <t>Reduction Percentage</t>
  </si>
  <si>
    <t>Allowable Expenses</t>
  </si>
  <si>
    <t>2)  Less Wages In Excess of $100,000 (Monthly Salary Is Annualized For Determining Limitation)</t>
  </si>
  <si>
    <t>3)  Plus, Health Insurance Premiums On Group Plans</t>
  </si>
  <si>
    <t>4)  Plus, Employer Paid Contributions To Retirement Plans</t>
  </si>
  <si>
    <t>5)  Plus, SUTA</t>
  </si>
  <si>
    <t>Total Payroll Costs</t>
  </si>
  <si>
    <t>1)  Rent For Leases Entered Into Before 2/15/20</t>
  </si>
  <si>
    <t>2)  Interest On Loans For Business Real Estate Or Personal Property</t>
  </si>
  <si>
    <t>3)  Sum Of Utilities (Electric, Gas, Water, Transportation, Phone And Internet)</t>
  </si>
  <si>
    <t>Total Other Allowable Expenses</t>
  </si>
  <si>
    <t>Step 4: Sum Of Allowable Expenses</t>
  </si>
  <si>
    <t xml:space="preserve">Step 5: Tentative Forgiveness And Limitations On Forgiveness </t>
  </si>
  <si>
    <t>Tentative Loan Forgiveness (Lesser Of Loan Amount Or Payroll Plus Maximum Non-Payroll Expense)</t>
  </si>
  <si>
    <t>Forgiveness Adjustment Based On Employee Count</t>
  </si>
  <si>
    <t>1) Average FTE Per Month During The Covered Period</t>
  </si>
  <si>
    <t>2) Either (At The Election Of Borrower)</t>
  </si>
  <si>
    <r>
      <t>Average FTE Per Month Between 2/15/19 - 6/30/19 -</t>
    </r>
    <r>
      <rPr>
        <b/>
        <sz val="11"/>
        <color theme="1"/>
        <rFont val="Calibri"/>
        <family val="2"/>
        <scheme val="minor"/>
      </rPr>
      <t>OR-</t>
    </r>
    <r>
      <rPr>
        <sz val="11"/>
        <color theme="1"/>
        <rFont val="Calibri"/>
        <family val="2"/>
        <scheme val="minor"/>
      </rPr>
      <t xml:space="preserve"> Between 1/1/20 - 2/29/20</t>
    </r>
  </si>
  <si>
    <t>Forgiveness Reduction Based On Employee Count ***</t>
  </si>
  <si>
    <t>----Divided By----</t>
  </si>
  <si>
    <t>Forgiveness Adjustment Based On Reduction In Salary And Wages Of More Than 25%  *</t>
  </si>
  <si>
    <t>1) Total Salary And Wages During The Most Recent Full Quarter Before The Covered Period **</t>
  </si>
  <si>
    <t>2) Total Salary And Wages During The Covered Period **</t>
  </si>
  <si>
    <t>Tentative Loan Forgiveness</t>
  </si>
  <si>
    <t>Reduction Based On Employee Count ***</t>
  </si>
  <si>
    <t>Reduction Based On Salary And Wages ***</t>
  </si>
  <si>
    <t>Total Loan Forgiveness</t>
  </si>
  <si>
    <t>Balance Of Loan Not Forgiven</t>
  </si>
  <si>
    <t>Change In FTEs Ratio</t>
  </si>
  <si>
    <t>Loan Amount</t>
  </si>
  <si>
    <t>Step 1: Determine Covered Period</t>
  </si>
  <si>
    <t>Payroll Costs During Covered Period - Weeks From Loan Origination</t>
  </si>
  <si>
    <t>Beginning Date (Date Loan Funded)</t>
  </si>
  <si>
    <t>DISCLAIMER: WealthAbility® does not provide tax, legal or accounting advice. The materials provided have been prepared for informational purposes only, and are not intended to provide tax, legal or accounting advice. The materials may or may not reflect the most current legislative or regulatory requirements or the requirements of specific industries or of states. These materials are not tax advice and are not intended or written to be used, and cannot be used, for purposes of avoiding tax penalties that may be imposed on any taxpayer. Readers should consult their own tax, legal and accounting advisors before applying the laws to their particular situations or engaging in any transaction.</t>
  </si>
  <si>
    <t>Expenses In (Excess) / Deficient Per Loan Amount</t>
  </si>
  <si>
    <t>1)  Wages, Salaries, Commissions: ((Calculated Actual Monthly Payroll) / 52) x 24 weeks</t>
  </si>
  <si>
    <t>Limitation On Forgiveness Under 60% /  40% Test</t>
  </si>
  <si>
    <t>Maximum Allowable Non-Payroll Expenses (Limited To 2/3 Of Payroll)</t>
  </si>
  <si>
    <t>Ending Date (Earlier of 24 Weeks Later or 12/31/20)</t>
  </si>
  <si>
    <t>Step 3: Calculate Other Allowable Expenses Paid Within Covered Period</t>
  </si>
  <si>
    <t>***  A reduction in FTE's between February 15th and April 27th, 2020 is disregarded if the reduction is eliminated by December 31, 2020 for purposes of the reduction in number of employees and/or compensation.  Loan forgiveness will not be reduced for a borrower unable to replace FTE's by December 31,2020 if it can document: 1) an inability to rehire employees or similarly qualified employees before December 31, 2020, or 2) an inability to return to the same level of business activity due to compliance with required health and safety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</si>
</sst>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m/d/yy;@"/>
    <numFmt numFmtId="166" formatCode="_(&quot;$&quot;* #,##0_);_(&quot;$&quot;* \(#,##0\);_(&quot;$&quot;* &quot;-&quot;??_);_(@_)"/>
    <numFmt numFmtId="167" formatCode="_(* #,##0.0_);_(* \(#,##0.0\);_(* &quot;-&quot;??_);_(@_)"/>
  </numFmts>
  <fonts count="26" x14ac:knownFonts="1">
    <font>
      <sz val="11"/>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sz val="10"/>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sz val="10"/>
      <color theme="0"/>
      <name val="Calibri"/>
      <family val="2"/>
      <scheme val="minor"/>
    </font>
    <font>
      <b/>
      <sz val="11"/>
      <color theme="0"/>
      <name val="Calibri"/>
      <family val="2"/>
      <scheme val="minor"/>
    </font>
    <font>
      <sz val="11"/>
      <color theme="0"/>
      <name val="Calibri"/>
      <family val="2"/>
      <scheme val="minor"/>
    </font>
    <font>
      <sz val="10"/>
      <color theme="2" tint="-0.499984740745262"/>
      <name val="Calibri"/>
      <family val="2"/>
      <scheme val="minor"/>
    </font>
    <font>
      <i/>
      <sz val="12"/>
      <color rgb="FF6600FF"/>
      <name val="Calibri"/>
      <family val="2"/>
      <scheme val="minor"/>
    </font>
    <font>
      <b/>
      <sz val="11"/>
      <color rgb="FFFF0000"/>
      <name val="Calibri"/>
      <family val="2"/>
      <scheme val="minor"/>
    </font>
    <font>
      <sz val="11"/>
      <color rgb="FF0066FF"/>
      <name val="Calibri"/>
      <family val="2"/>
      <scheme val="minor"/>
    </font>
    <font>
      <sz val="11"/>
      <name val="Calibri"/>
      <family val="2"/>
      <scheme val="minor"/>
    </font>
    <font>
      <i/>
      <sz val="10"/>
      <color theme="1"/>
      <name val="Calibri"/>
      <family val="2"/>
      <scheme val="minor"/>
    </font>
    <font>
      <i/>
      <sz val="9"/>
      <color theme="1"/>
      <name val="Calibri"/>
      <family val="2"/>
      <scheme val="minor"/>
    </font>
    <font>
      <sz val="11"/>
      <color rgb="FF6F0063"/>
      <name val="Calibri"/>
      <family val="2"/>
      <scheme val="minor"/>
    </font>
    <font>
      <sz val="11"/>
      <color rgb="FFC00000"/>
      <name val="Calibri"/>
      <family val="2"/>
      <scheme val="minor"/>
    </font>
    <font>
      <b/>
      <sz val="11"/>
      <color rgb="FFC00000"/>
      <name val="Calibri"/>
      <family val="2"/>
      <scheme val="minor"/>
    </font>
    <font>
      <sz val="14"/>
      <color theme="0"/>
      <name val="Calibri"/>
      <family val="2"/>
      <scheme val="minor"/>
    </font>
    <font>
      <i/>
      <sz val="18"/>
      <color rgb="FF6F0063"/>
      <name val="Calibri"/>
      <family val="2"/>
      <scheme val="minor"/>
    </font>
    <font>
      <sz val="12"/>
      <color theme="1" tint="0.249977111117893"/>
      <name val="Calibri"/>
      <family val="2"/>
      <scheme val="minor"/>
    </font>
    <font>
      <sz val="11"/>
      <color theme="1" tint="0.249977111117893"/>
      <name val="Calibri"/>
      <family val="2"/>
      <scheme val="minor"/>
    </font>
    <font>
      <b/>
      <i/>
      <sz val="22"/>
      <color rgb="FF6F0063"/>
      <name val="Calibri"/>
      <family val="2"/>
      <scheme val="minor"/>
    </font>
  </fonts>
  <fills count="12">
    <fill>
      <patternFill patternType="none"/>
    </fill>
    <fill>
      <patternFill patternType="gray125"/>
    </fill>
    <fill>
      <patternFill patternType="solid">
        <fgColor rgb="FF005B88"/>
        <bgColor indexed="64"/>
      </patternFill>
    </fill>
    <fill>
      <patternFill patternType="solid">
        <fgColor rgb="FF6F0063"/>
        <bgColor indexed="64"/>
      </patternFill>
    </fill>
    <fill>
      <patternFill patternType="solid">
        <fgColor rgb="FFFFD021"/>
        <bgColor indexed="64"/>
      </patternFill>
    </fill>
    <fill>
      <patternFill patternType="solid">
        <fgColor theme="0" tint="-4.9989318521683403E-2"/>
        <bgColor indexed="64"/>
      </patternFill>
    </fill>
    <fill>
      <patternFill patternType="solid">
        <fgColor rgb="FF009C6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theme="1" tint="0.249977111117893"/>
        <bgColor indexed="64"/>
      </patternFill>
    </fill>
    <fill>
      <patternFill patternType="solid">
        <fgColor rgb="FFEBEBEB"/>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38">
    <xf numFmtId="0" fontId="0" fillId="0" borderId="0" xfId="0"/>
    <xf numFmtId="165" fontId="24" fillId="11" borderId="3" xfId="1" applyNumberFormat="1" applyFont="1" applyFill="1" applyBorder="1" applyAlignment="1" applyProtection="1">
      <alignment horizontal="right" vertical="center"/>
    </xf>
    <xf numFmtId="0" fontId="4" fillId="0" borderId="0" xfId="0" applyFont="1" applyFill="1" applyProtection="1">
      <protection locked="0"/>
    </xf>
    <xf numFmtId="0" fontId="4" fillId="0" borderId="0" xfId="0" applyFont="1" applyProtection="1">
      <protection locked="0"/>
    </xf>
    <xf numFmtId="164" fontId="19" fillId="7" borderId="3" xfId="1" applyNumberFormat="1" applyFont="1" applyFill="1" applyBorder="1" applyAlignment="1" applyProtection="1">
      <alignment horizontal="right" vertical="center"/>
      <protection locked="0"/>
    </xf>
    <xf numFmtId="164" fontId="20" fillId="7" borderId="3" xfId="1" applyNumberFormat="1" applyFont="1" applyFill="1" applyBorder="1" applyAlignment="1" applyProtection="1">
      <alignment horizontal="right" vertical="center"/>
      <protection locked="0"/>
    </xf>
    <xf numFmtId="0" fontId="4" fillId="0" borderId="0" xfId="0" applyFont="1" applyBorder="1" applyProtection="1">
      <protection locked="0"/>
    </xf>
    <xf numFmtId="0" fontId="4" fillId="0" borderId="0" xfId="0" applyFont="1" applyAlignment="1" applyProtection="1">
      <alignment vertical="center"/>
      <protection locked="0"/>
    </xf>
    <xf numFmtId="164" fontId="2" fillId="7" borderId="3" xfId="1" applyNumberFormat="1" applyFont="1" applyFill="1" applyBorder="1" applyAlignment="1" applyProtection="1">
      <alignment vertical="center"/>
      <protection locked="0"/>
    </xf>
    <xf numFmtId="164" fontId="0" fillId="7" borderId="3" xfId="1" applyNumberFormat="1" applyFont="1" applyFill="1" applyBorder="1" applyAlignment="1" applyProtection="1">
      <alignment vertical="center"/>
      <protection locked="0"/>
    </xf>
    <xf numFmtId="0" fontId="7" fillId="0" borderId="0" xfId="0" applyFont="1" applyProtection="1">
      <protection locked="0"/>
    </xf>
    <xf numFmtId="167" fontId="0" fillId="7" borderId="3" xfId="1" applyNumberFormat="1"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164" fontId="15" fillId="7" borderId="3" xfId="1" applyNumberFormat="1" applyFont="1" applyFill="1" applyBorder="1" applyAlignment="1" applyProtection="1">
      <alignment vertical="center"/>
      <protection locked="0"/>
    </xf>
    <xf numFmtId="166" fontId="23" fillId="5" borderId="8" xfId="3" applyNumberFormat="1" applyFont="1" applyFill="1" applyBorder="1" applyAlignment="1" applyProtection="1">
      <alignment vertical="center"/>
    </xf>
    <xf numFmtId="166" fontId="23" fillId="5" borderId="9" xfId="3" applyNumberFormat="1" applyFont="1" applyFill="1" applyBorder="1" applyAlignment="1" applyProtection="1">
      <alignment vertical="center"/>
    </xf>
    <xf numFmtId="166" fontId="23" fillId="5" borderId="10" xfId="3" applyNumberFormat="1" applyFont="1" applyFill="1" applyBorder="1" applyAlignment="1" applyProtection="1">
      <alignment vertical="center"/>
    </xf>
    <xf numFmtId="164" fontId="24" fillId="11" borderId="3" xfId="1" applyNumberFormat="1" applyFont="1" applyFill="1" applyBorder="1" applyAlignment="1" applyProtection="1">
      <alignment vertical="center"/>
    </xf>
    <xf numFmtId="164" fontId="9" fillId="9" borderId="3" xfId="1" applyNumberFormat="1" applyFont="1" applyFill="1" applyBorder="1" applyAlignment="1" applyProtection="1">
      <alignment vertical="center"/>
    </xf>
    <xf numFmtId="164" fontId="10" fillId="9" borderId="3" xfId="1" applyNumberFormat="1" applyFont="1" applyFill="1" applyBorder="1" applyAlignment="1" applyProtection="1">
      <alignment vertical="center"/>
    </xf>
    <xf numFmtId="164" fontId="9" fillId="2" borderId="13" xfId="1" applyNumberFormat="1" applyFont="1" applyFill="1" applyBorder="1" applyAlignment="1" applyProtection="1">
      <alignment vertical="center"/>
    </xf>
    <xf numFmtId="164" fontId="9" fillId="2" borderId="14" xfId="1" applyNumberFormat="1" applyFont="1" applyFill="1" applyBorder="1" applyAlignment="1" applyProtection="1">
      <alignment vertical="center"/>
    </xf>
    <xf numFmtId="164" fontId="9" fillId="2" borderId="12" xfId="1" applyNumberFormat="1" applyFont="1" applyFill="1" applyBorder="1" applyAlignment="1" applyProtection="1">
      <alignment vertical="center"/>
    </xf>
    <xf numFmtId="9" fontId="24" fillId="11" borderId="3" xfId="2" applyFont="1" applyFill="1" applyBorder="1" applyAlignment="1" applyProtection="1">
      <alignment vertical="center"/>
    </xf>
    <xf numFmtId="164" fontId="24" fillId="11" borderId="3" xfId="0" applyNumberFormat="1" applyFont="1" applyFill="1" applyBorder="1" applyAlignment="1" applyProtection="1">
      <alignment vertical="center"/>
    </xf>
    <xf numFmtId="9" fontId="24" fillId="11" borderId="3" xfId="2" applyNumberFormat="1" applyFont="1" applyFill="1" applyBorder="1" applyAlignment="1" applyProtection="1">
      <alignment vertical="center"/>
    </xf>
    <xf numFmtId="164" fontId="9" fillId="6" borderId="3" xfId="0" applyNumberFormat="1" applyFont="1" applyFill="1" applyBorder="1" applyAlignment="1" applyProtection="1">
      <alignment vertical="center"/>
    </xf>
    <xf numFmtId="164" fontId="9" fillId="10" borderId="3" xfId="0" applyNumberFormat="1" applyFont="1" applyFill="1" applyBorder="1" applyAlignment="1" applyProtection="1">
      <alignment vertical="center"/>
    </xf>
    <xf numFmtId="0" fontId="4" fillId="8" borderId="0" xfId="0" applyFont="1" applyFill="1" applyBorder="1" applyProtection="1"/>
    <xf numFmtId="0" fontId="25" fillId="8" borderId="11" xfId="0" applyFont="1" applyFill="1" applyBorder="1" applyAlignment="1" applyProtection="1">
      <alignment vertical="center"/>
    </xf>
    <xf numFmtId="0" fontId="22" fillId="8" borderId="1"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5"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5" borderId="0" xfId="0" applyFont="1" applyFill="1" applyBorder="1" applyAlignment="1" applyProtection="1">
      <alignment vertical="center"/>
    </xf>
    <xf numFmtId="0" fontId="21" fillId="2" borderId="0" xfId="0" applyFont="1" applyFill="1" applyBorder="1" applyAlignment="1" applyProtection="1">
      <alignment vertical="center"/>
    </xf>
    <xf numFmtId="0" fontId="9" fillId="8" borderId="0" xfId="0" applyFont="1" applyFill="1" applyBorder="1" applyAlignment="1" applyProtection="1">
      <alignment vertical="center"/>
    </xf>
    <xf numFmtId="0" fontId="10" fillId="3" borderId="10" xfId="0" applyFont="1" applyFill="1" applyBorder="1" applyAlignment="1" applyProtection="1">
      <alignment horizontal="left" vertical="center" indent="1"/>
    </xf>
    <xf numFmtId="0" fontId="18" fillId="8" borderId="7" xfId="0" applyFont="1" applyFill="1" applyBorder="1" applyAlignment="1" applyProtection="1">
      <alignment horizontal="left" vertical="center" indent="1"/>
    </xf>
    <xf numFmtId="0" fontId="0" fillId="8" borderId="4" xfId="0" applyFont="1" applyFill="1" applyBorder="1" applyAlignment="1" applyProtection="1">
      <alignment horizontal="left" vertical="center" indent="2"/>
    </xf>
    <xf numFmtId="0" fontId="0" fillId="8" borderId="10" xfId="0" applyFont="1" applyFill="1" applyBorder="1" applyAlignment="1" applyProtection="1">
      <alignment horizontal="left" vertical="center" indent="2"/>
    </xf>
    <xf numFmtId="0" fontId="10" fillId="9" borderId="7" xfId="0" applyFont="1" applyFill="1" applyBorder="1" applyAlignment="1" applyProtection="1">
      <alignment horizontal="left" vertical="center" indent="1"/>
    </xf>
    <xf numFmtId="0" fontId="0" fillId="8" borderId="4" xfId="0" applyFont="1" applyFill="1" applyBorder="1" applyAlignment="1" applyProtection="1">
      <alignment horizontal="left" vertical="center" indent="1"/>
    </xf>
    <xf numFmtId="0" fontId="10" fillId="8" borderId="0" xfId="0" applyFont="1" applyFill="1" applyBorder="1" applyAlignment="1" applyProtection="1">
      <alignment vertical="center"/>
    </xf>
    <xf numFmtId="0" fontId="18" fillId="0" borderId="7" xfId="0" applyFont="1" applyBorder="1" applyAlignment="1" applyProtection="1">
      <alignment horizontal="left" vertical="center" indent="1"/>
    </xf>
    <xf numFmtId="0" fontId="0" fillId="0" borderId="4" xfId="0" applyFont="1" applyBorder="1" applyAlignment="1" applyProtection="1">
      <alignment horizontal="left" vertical="center" indent="1"/>
    </xf>
    <xf numFmtId="0" fontId="18" fillId="0" borderId="4" xfId="0" applyFont="1" applyBorder="1" applyAlignment="1" applyProtection="1">
      <alignment horizontal="left" vertical="center" indent="1"/>
    </xf>
    <xf numFmtId="0" fontId="0" fillId="0" borderId="10" xfId="0" applyFont="1" applyBorder="1" applyAlignment="1" applyProtection="1">
      <alignment horizontal="left" vertical="center" indent="1"/>
    </xf>
    <xf numFmtId="0" fontId="9" fillId="9" borderId="7" xfId="0" applyFont="1" applyFill="1" applyBorder="1" applyAlignment="1" applyProtection="1">
      <alignment horizontal="left" vertical="center" indent="1"/>
    </xf>
    <xf numFmtId="0" fontId="0" fillId="8" borderId="0" xfId="0" applyFont="1" applyFill="1" applyBorder="1" applyAlignment="1" applyProtection="1">
      <alignment vertical="center"/>
    </xf>
    <xf numFmtId="0" fontId="9" fillId="3" borderId="10" xfId="0" applyFont="1" applyFill="1" applyBorder="1" applyAlignment="1" applyProtection="1">
      <alignment horizontal="left" vertical="center" indent="1"/>
    </xf>
    <xf numFmtId="0" fontId="15" fillId="0" borderId="12" xfId="0" applyFont="1" applyFill="1" applyBorder="1" applyAlignment="1" applyProtection="1">
      <alignment horizontal="left" vertical="center" indent="1"/>
    </xf>
    <xf numFmtId="0" fontId="5" fillId="8" borderId="0" xfId="0" applyFont="1" applyFill="1" applyBorder="1" applyAlignment="1" applyProtection="1">
      <alignment vertical="center"/>
    </xf>
    <xf numFmtId="0" fontId="0" fillId="0" borderId="7" xfId="0" applyFont="1" applyBorder="1" applyAlignment="1" applyProtection="1">
      <alignment horizontal="left" vertical="center" indent="1"/>
    </xf>
    <xf numFmtId="0" fontId="0" fillId="4" borderId="4" xfId="0" quotePrefix="1" applyFont="1" applyFill="1" applyBorder="1" applyAlignment="1" applyProtection="1">
      <alignment horizontal="left" vertical="center" indent="2"/>
    </xf>
    <xf numFmtId="0" fontId="0" fillId="0" borderId="4" xfId="0" applyFont="1" applyBorder="1" applyAlignment="1" applyProtection="1">
      <alignment horizontal="left" vertical="center" indent="3"/>
    </xf>
    <xf numFmtId="0" fontId="15" fillId="8" borderId="0" xfId="0" applyFont="1" applyFill="1" applyBorder="1" applyProtection="1"/>
    <xf numFmtId="0" fontId="9" fillId="2" borderId="10" xfId="0" applyFont="1" applyFill="1" applyBorder="1" applyAlignment="1" applyProtection="1">
      <alignment horizontal="left" vertical="center" indent="1"/>
    </xf>
    <xf numFmtId="0" fontId="15" fillId="0" borderId="12" xfId="0" applyFont="1" applyBorder="1" applyAlignment="1" applyProtection="1">
      <alignment horizontal="left" vertical="center" indent="1"/>
    </xf>
    <xf numFmtId="0" fontId="9" fillId="6" borderId="12" xfId="0" applyFont="1" applyFill="1" applyBorder="1" applyAlignment="1" applyProtection="1">
      <alignment horizontal="left" vertical="center" indent="1"/>
    </xf>
    <xf numFmtId="0" fontId="9" fillId="10" borderId="7" xfId="0" applyFont="1" applyFill="1" applyBorder="1" applyAlignment="1" applyProtection="1">
      <alignment horizontal="left" vertical="center" indent="1"/>
    </xf>
    <xf numFmtId="0" fontId="4" fillId="0" borderId="0" xfId="0" applyFont="1" applyProtection="1"/>
    <xf numFmtId="0" fontId="4" fillId="8" borderId="10" xfId="0" applyFont="1" applyFill="1" applyBorder="1" applyProtection="1"/>
    <xf numFmtId="0" fontId="1" fillId="3" borderId="12" xfId="0" applyFont="1" applyFill="1" applyBorder="1" applyAlignment="1" applyProtection="1">
      <alignment vertical="center"/>
    </xf>
    <xf numFmtId="0" fontId="12" fillId="5" borderId="12" xfId="0" applyFont="1" applyFill="1" applyBorder="1" applyAlignment="1" applyProtection="1">
      <alignment vertical="center"/>
    </xf>
    <xf numFmtId="0" fontId="4" fillId="4" borderId="12" xfId="0" applyFont="1" applyFill="1" applyBorder="1" applyAlignment="1" applyProtection="1">
      <alignment vertical="center"/>
    </xf>
    <xf numFmtId="0" fontId="21" fillId="2" borderId="12" xfId="0" applyFont="1" applyFill="1" applyBorder="1" applyAlignment="1" applyProtection="1">
      <alignment horizontal="left" vertical="center" indent="1"/>
    </xf>
    <xf numFmtId="0" fontId="21" fillId="8" borderId="12" xfId="0" applyFont="1" applyFill="1" applyBorder="1" applyAlignment="1" applyProtection="1">
      <alignment horizontal="left" vertical="center" indent="1"/>
    </xf>
    <xf numFmtId="0" fontId="0" fillId="8" borderId="12" xfId="0" applyFont="1" applyFill="1" applyBorder="1" applyAlignment="1" applyProtection="1">
      <alignment vertical="center"/>
    </xf>
    <xf numFmtId="0" fontId="10" fillId="8" borderId="12" xfId="0" applyFont="1" applyFill="1" applyBorder="1" applyAlignment="1" applyProtection="1">
      <alignment horizontal="left" vertical="center"/>
    </xf>
    <xf numFmtId="0" fontId="10" fillId="8" borderId="12" xfId="0" applyFont="1" applyFill="1" applyBorder="1" applyAlignment="1" applyProtection="1">
      <alignment horizontal="left" vertical="center" indent="1"/>
    </xf>
    <xf numFmtId="0" fontId="6" fillId="8" borderId="12" xfId="0" applyFont="1" applyFill="1" applyBorder="1" applyAlignment="1" applyProtection="1">
      <alignment vertical="center"/>
    </xf>
    <xf numFmtId="0" fontId="5" fillId="8" borderId="12" xfId="0" applyFont="1" applyFill="1" applyBorder="1" applyAlignment="1" applyProtection="1">
      <alignment vertical="center"/>
    </xf>
    <xf numFmtId="0" fontId="0" fillId="8" borderId="12" xfId="0" applyFont="1" applyFill="1" applyBorder="1" applyProtection="1"/>
    <xf numFmtId="0" fontId="10" fillId="8" borderId="12" xfId="0" applyFont="1" applyFill="1" applyBorder="1" applyAlignment="1" applyProtection="1">
      <alignment vertical="center"/>
    </xf>
    <xf numFmtId="0" fontId="4" fillId="8" borderId="12" xfId="0" applyFont="1" applyFill="1" applyBorder="1" applyProtection="1"/>
    <xf numFmtId="0" fontId="8" fillId="2" borderId="7" xfId="0" applyFont="1" applyFill="1" applyBorder="1" applyProtection="1"/>
    <xf numFmtId="0" fontId="4" fillId="0" borderId="0" xfId="0" applyFont="1" applyFill="1" applyProtection="1"/>
    <xf numFmtId="43" fontId="4" fillId="0" borderId="0" xfId="0" applyNumberFormat="1" applyFont="1" applyProtection="1"/>
    <xf numFmtId="0" fontId="4" fillId="0" borderId="0" xfId="0" applyFont="1" applyBorder="1" applyProtection="1"/>
    <xf numFmtId="0" fontId="4" fillId="0" borderId="0" xfId="0" applyFont="1" applyAlignment="1" applyProtection="1">
      <alignment vertical="center"/>
    </xf>
    <xf numFmtId="43" fontId="4" fillId="0" borderId="0" xfId="0" applyNumberFormat="1" applyFont="1" applyFill="1" applyProtection="1"/>
    <xf numFmtId="0" fontId="7" fillId="0" borderId="0" xfId="0" applyFont="1" applyProtection="1"/>
    <xf numFmtId="0" fontId="4" fillId="0" borderId="0" xfId="0" applyFont="1" applyFill="1" applyAlignment="1" applyProtection="1">
      <alignment vertical="center"/>
    </xf>
    <xf numFmtId="0" fontId="7" fillId="0" borderId="0" xfId="0" applyFont="1" applyAlignment="1" applyProtection="1">
      <alignment vertical="center"/>
    </xf>
    <xf numFmtId="164" fontId="4" fillId="0" borderId="0" xfId="0" applyNumberFormat="1" applyFont="1" applyProtection="1"/>
    <xf numFmtId="0" fontId="4" fillId="8" borderId="0" xfId="0" applyFont="1" applyFill="1" applyProtection="1"/>
    <xf numFmtId="164" fontId="13" fillId="8" borderId="13" xfId="1" applyNumberFormat="1" applyFont="1" applyFill="1" applyBorder="1" applyAlignment="1" applyProtection="1">
      <alignment horizontal="right" vertical="center"/>
    </xf>
    <xf numFmtId="0" fontId="0" fillId="8" borderId="0" xfId="0" applyFont="1" applyFill="1" applyBorder="1" applyAlignment="1" applyProtection="1">
      <alignment horizontal="left" vertical="center"/>
    </xf>
    <xf numFmtId="164" fontId="0" fillId="8" borderId="0" xfId="1" applyNumberFormat="1" applyFont="1" applyFill="1" applyBorder="1" applyAlignment="1" applyProtection="1">
      <alignment vertical="center"/>
    </xf>
    <xf numFmtId="0" fontId="22" fillId="8" borderId="5" xfId="0" applyFont="1" applyFill="1" applyBorder="1" applyAlignment="1" applyProtection="1">
      <alignment horizontal="center" vertical="center"/>
    </xf>
    <xf numFmtId="0" fontId="3" fillId="3" borderId="13" xfId="0" applyFont="1" applyFill="1" applyBorder="1" applyAlignment="1" applyProtection="1">
      <alignment horizontal="center" vertical="center" wrapText="1"/>
    </xf>
    <xf numFmtId="166" fontId="1" fillId="5" borderId="13" xfId="3" applyNumberFormat="1" applyFont="1" applyFill="1" applyBorder="1" applyAlignment="1" applyProtection="1">
      <alignment vertical="center"/>
    </xf>
    <xf numFmtId="0" fontId="8" fillId="4" borderId="13" xfId="0" applyFont="1" applyFill="1" applyBorder="1" applyAlignment="1" applyProtection="1">
      <alignment vertical="center"/>
    </xf>
    <xf numFmtId="164" fontId="10" fillId="2" borderId="13" xfId="1" applyNumberFormat="1" applyFont="1" applyFill="1" applyBorder="1" applyAlignment="1" applyProtection="1">
      <alignment vertical="center"/>
    </xf>
    <xf numFmtId="164" fontId="10" fillId="8" borderId="13" xfId="1" applyNumberFormat="1" applyFont="1" applyFill="1" applyBorder="1" applyAlignment="1" applyProtection="1">
      <alignment vertical="center"/>
    </xf>
    <xf numFmtId="165" fontId="0" fillId="8" borderId="13" xfId="1" applyNumberFormat="1" applyFont="1" applyFill="1" applyBorder="1" applyAlignment="1" applyProtection="1">
      <alignment horizontal="right" vertical="center"/>
    </xf>
    <xf numFmtId="165" fontId="4" fillId="4" borderId="13" xfId="1" applyNumberFormat="1" applyFont="1" applyFill="1" applyBorder="1" applyAlignment="1" applyProtection="1">
      <alignment horizontal="right" vertical="center"/>
    </xf>
    <xf numFmtId="0" fontId="10" fillId="8" borderId="13" xfId="0" applyFont="1" applyFill="1" applyBorder="1" applyAlignment="1" applyProtection="1">
      <alignment vertical="center"/>
    </xf>
    <xf numFmtId="164" fontId="14" fillId="8" borderId="13" xfId="1" applyNumberFormat="1" applyFont="1" applyFill="1" applyBorder="1" applyAlignment="1" applyProtection="1">
      <alignment vertical="center"/>
    </xf>
    <xf numFmtId="164" fontId="0" fillId="8" borderId="13" xfId="1" applyNumberFormat="1" applyFont="1" applyFill="1" applyBorder="1" applyAlignment="1" applyProtection="1">
      <alignment vertical="center"/>
    </xf>
    <xf numFmtId="164" fontId="5" fillId="8" borderId="13" xfId="1" applyNumberFormat="1" applyFont="1" applyFill="1" applyBorder="1" applyAlignment="1" applyProtection="1">
      <alignment vertical="center"/>
    </xf>
    <xf numFmtId="164" fontId="9" fillId="8" borderId="13" xfId="1" applyNumberFormat="1" applyFont="1" applyFill="1" applyBorder="1" applyAlignment="1" applyProtection="1">
      <alignment vertical="center"/>
    </xf>
    <xf numFmtId="164" fontId="15" fillId="8" borderId="13" xfId="1" applyNumberFormat="1" applyFont="1" applyFill="1" applyBorder="1" applyAlignment="1" applyProtection="1">
      <alignment vertical="center"/>
    </xf>
    <xf numFmtId="167" fontId="0" fillId="8" borderId="13" xfId="1" applyNumberFormat="1" applyFont="1" applyFill="1" applyBorder="1" applyAlignment="1" applyProtection="1">
      <alignment vertical="center"/>
    </xf>
    <xf numFmtId="0" fontId="0" fillId="8" borderId="13" xfId="0" applyFont="1" applyFill="1" applyBorder="1" applyAlignment="1" applyProtection="1">
      <alignment vertical="center"/>
    </xf>
    <xf numFmtId="9" fontId="0" fillId="8" borderId="13" xfId="2" applyFont="1" applyFill="1" applyBorder="1" applyAlignment="1" applyProtection="1">
      <alignment vertical="center"/>
    </xf>
    <xf numFmtId="164" fontId="0" fillId="8" borderId="13" xfId="0" applyNumberFormat="1" applyFont="1" applyFill="1" applyBorder="1" applyAlignment="1" applyProtection="1">
      <alignment vertical="center"/>
    </xf>
    <xf numFmtId="9" fontId="0" fillId="8" borderId="13" xfId="2" applyNumberFormat="1" applyFont="1" applyFill="1" applyBorder="1" applyAlignment="1" applyProtection="1">
      <alignment vertical="center"/>
    </xf>
    <xf numFmtId="0" fontId="0" fillId="8" borderId="13" xfId="0" applyFont="1" applyFill="1" applyBorder="1" applyProtection="1"/>
    <xf numFmtId="164" fontId="9" fillId="8" borderId="13" xfId="0" applyNumberFormat="1" applyFont="1" applyFill="1" applyBorder="1" applyAlignment="1" applyProtection="1">
      <alignment vertical="center"/>
    </xf>
    <xf numFmtId="0" fontId="4" fillId="8" borderId="13" xfId="0" applyFont="1" applyFill="1" applyBorder="1" applyProtection="1"/>
    <xf numFmtId="0" fontId="8" fillId="2" borderId="6" xfId="0" applyFont="1" applyFill="1" applyBorder="1" applyProtection="1"/>
    <xf numFmtId="164" fontId="9" fillId="8" borderId="0" xfId="1" applyNumberFormat="1" applyFont="1" applyFill="1" applyBorder="1" applyAlignment="1" applyProtection="1">
      <alignment vertical="center"/>
    </xf>
    <xf numFmtId="0" fontId="4" fillId="4" borderId="0" xfId="0" applyFont="1" applyFill="1" applyBorder="1" applyAlignment="1" applyProtection="1">
      <alignment vertical="center"/>
    </xf>
    <xf numFmtId="165" fontId="4" fillId="4" borderId="0" xfId="1" applyNumberFormat="1" applyFont="1" applyFill="1" applyBorder="1" applyAlignment="1" applyProtection="1">
      <alignment horizontal="right" vertical="center"/>
    </xf>
    <xf numFmtId="164" fontId="10" fillId="2" borderId="0" xfId="1" applyNumberFormat="1" applyFont="1" applyFill="1" applyBorder="1" applyAlignment="1" applyProtection="1">
      <alignment vertical="center"/>
    </xf>
    <xf numFmtId="164" fontId="10" fillId="8" borderId="0" xfId="1" applyNumberFormat="1" applyFont="1" applyFill="1" applyBorder="1" applyAlignment="1" applyProtection="1">
      <alignment vertical="center"/>
    </xf>
    <xf numFmtId="164" fontId="10" fillId="3" borderId="11" xfId="1" applyNumberFormat="1" applyFont="1" applyFill="1" applyBorder="1" applyAlignment="1" applyProtection="1">
      <alignment vertical="center"/>
    </xf>
    <xf numFmtId="164" fontId="10" fillId="3" borderId="8" xfId="1" applyNumberFormat="1" applyFont="1" applyFill="1" applyBorder="1" applyAlignment="1" applyProtection="1">
      <alignment vertical="center"/>
    </xf>
    <xf numFmtId="164" fontId="5" fillId="8" borderId="0" xfId="1" applyNumberFormat="1" applyFont="1" applyFill="1" applyBorder="1" applyAlignment="1" applyProtection="1">
      <alignment vertical="center"/>
    </xf>
    <xf numFmtId="164" fontId="9" fillId="3" borderId="11" xfId="1" applyNumberFormat="1" applyFont="1" applyFill="1" applyBorder="1" applyAlignment="1" applyProtection="1">
      <alignment vertical="center"/>
    </xf>
    <xf numFmtId="164" fontId="9" fillId="3" borderId="8" xfId="1" applyNumberFormat="1" applyFont="1" applyFill="1" applyBorder="1" applyAlignment="1" applyProtection="1">
      <alignment vertical="center"/>
    </xf>
    <xf numFmtId="0" fontId="0" fillId="8" borderId="0" xfId="0" applyFont="1" applyFill="1" applyBorder="1" applyProtection="1"/>
    <xf numFmtId="0" fontId="10" fillId="2" borderId="11" xfId="0" applyFont="1" applyFill="1" applyBorder="1" applyAlignment="1" applyProtection="1">
      <alignment vertical="center"/>
    </xf>
    <xf numFmtId="0" fontId="10" fillId="2" borderId="8" xfId="0" applyFont="1" applyFill="1" applyBorder="1" applyAlignment="1" applyProtection="1">
      <alignment vertical="center"/>
    </xf>
    <xf numFmtId="0" fontId="10" fillId="3" borderId="11" xfId="0" applyFont="1" applyFill="1" applyBorder="1" applyAlignment="1" applyProtection="1">
      <alignment vertical="center"/>
    </xf>
    <xf numFmtId="0" fontId="10" fillId="3" borderId="8" xfId="0" applyFont="1" applyFill="1" applyBorder="1" applyAlignment="1" applyProtection="1">
      <alignment vertical="center"/>
    </xf>
    <xf numFmtId="164" fontId="0" fillId="4" borderId="3" xfId="1" applyNumberFormat="1" applyFont="1" applyFill="1" applyBorder="1" applyAlignment="1" applyProtection="1">
      <alignment vertical="center"/>
    </xf>
    <xf numFmtId="0" fontId="11" fillId="4" borderId="0" xfId="0" applyFont="1" applyFill="1" applyBorder="1" applyAlignment="1" applyProtection="1">
      <alignment vertical="center"/>
    </xf>
    <xf numFmtId="164" fontId="0" fillId="0" borderId="3" xfId="1" applyNumberFormat="1" applyFont="1" applyBorder="1" applyAlignment="1" applyProtection="1">
      <alignment vertical="center"/>
    </xf>
    <xf numFmtId="0" fontId="16" fillId="8" borderId="0" xfId="0" applyFont="1" applyFill="1" applyBorder="1" applyAlignment="1" applyProtection="1">
      <alignment horizontal="left" vertical="center"/>
    </xf>
    <xf numFmtId="0" fontId="17" fillId="8" borderId="0"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165" fontId="2" fillId="7" borderId="3" xfId="1" applyNumberFormat="1" applyFont="1" applyFill="1" applyBorder="1" applyAlignment="1" applyProtection="1">
      <alignment horizontal="right" vertical="center"/>
      <protection locked="0"/>
    </xf>
    <xf numFmtId="14" fontId="4" fillId="0" borderId="0" xfId="0" applyNumberFormat="1" applyFont="1" applyProtection="1">
      <protection locked="0"/>
    </xf>
    <xf numFmtId="2" fontId="4" fillId="0" borderId="0" xfId="0" applyNumberFormat="1" applyFont="1" applyProtection="1">
      <protection locked="0"/>
    </xf>
  </cellXfs>
  <cellStyles count="4">
    <cellStyle name="Comma" xfId="1" builtinId="3"/>
    <cellStyle name="Currency" xfId="3" builtinId="4"/>
    <cellStyle name="Normal" xfId="0" builtinId="0"/>
    <cellStyle name="Percent" xfId="2" builtinId="5"/>
  </cellStyles>
  <dxfs count="0"/>
  <tableStyles count="0" defaultTableStyle="TableStyleMedium2"/>
  <colors>
    <mruColors>
      <color rgb="FFFFED98"/>
      <color rgb="FFFFFFCC"/>
      <color rgb="FF6F0063"/>
      <color rgb="FFEBEBEB"/>
      <color rgb="FFFFD021"/>
      <color rgb="FFDDDDDD"/>
      <color rgb="FF009C61"/>
      <color rgb="FF005B88"/>
      <color rgb="FFCC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169334</xdr:colOff>
      <xdr:row>0</xdr:row>
      <xdr:rowOff>8466</xdr:rowOff>
    </xdr:from>
    <xdr:to>
      <xdr:col>6</xdr:col>
      <xdr:colOff>452967</xdr:colOff>
      <xdr:row>1</xdr:row>
      <xdr:rowOff>25400</xdr:rowOff>
    </xdr:to>
    <xdr:pic>
      <xdr:nvPicPr>
        <xdr:cNvPr id="3" name="Picture 2">
          <a:extLst>
            <a:ext uri="{FF2B5EF4-FFF2-40B4-BE49-F238E27FC236}">
              <a16:creationId xmlns:a16="http://schemas.microsoft.com/office/drawing/2014/main" id="{FF553D75-AE0C-BB43-84F6-EFF5A5865061}"/>
            </a:ext>
          </a:extLst>
        </xdr:cNvPr>
        <xdr:cNvPicPr>
          <a:picLocks noChangeAspect="1"/>
        </xdr:cNvPicPr>
      </xdr:nvPicPr>
      <xdr:blipFill>
        <a:blip xmlns:r="http://schemas.openxmlformats.org/officeDocument/2006/relationships" r:embed="rId1"/>
        <a:stretch>
          <a:fillRect/>
        </a:stretch>
      </xdr:blipFill>
      <xdr:spPr>
        <a:xfrm>
          <a:off x="8779934" y="8466"/>
          <a:ext cx="2506134" cy="626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E252-06F9-4CA5-BBCF-B9FF87EAAECD}">
  <dimension ref="A1:K70"/>
  <sheetViews>
    <sheetView tabSelected="1" zoomScale="150" zoomScaleNormal="150" zoomScaleSheetLayoutView="125" workbookViewId="0">
      <pane xSplit="2" ySplit="11" topLeftCell="C12" activePane="bottomRight" state="frozen"/>
      <selection pane="topRight" activeCell="E1" sqref="E1"/>
      <selection pane="bottomLeft" activeCell="A10" sqref="A10"/>
      <selection pane="bottomRight"/>
    </sheetView>
  </sheetViews>
  <sheetFormatPr defaultColWidth="9.140625" defaultRowHeight="12.75" x14ac:dyDescent="0.2"/>
  <cols>
    <col min="1" max="1" width="4.85546875" style="62" customWidth="1"/>
    <col min="2" max="2" width="94.42578125" style="3" customWidth="1"/>
    <col min="3" max="7" width="14" style="3" bestFit="1" customWidth="1"/>
    <col min="8" max="8" width="4.28515625" style="80" customWidth="1"/>
    <col min="9" max="9" width="3.140625" style="62" customWidth="1"/>
    <col min="10" max="10" width="11.28515625" style="62" bestFit="1" customWidth="1"/>
    <col min="11" max="11" width="10.42578125" style="3" bestFit="1" customWidth="1"/>
    <col min="12" max="16384" width="9.140625" style="3"/>
  </cols>
  <sheetData>
    <row r="1" spans="1:11" ht="48" customHeight="1" x14ac:dyDescent="0.2">
      <c r="A1" s="63"/>
      <c r="B1" s="29" t="s">
        <v>1</v>
      </c>
      <c r="C1" s="30"/>
      <c r="D1" s="30"/>
      <c r="E1" s="30"/>
      <c r="F1" s="30"/>
      <c r="G1" s="30"/>
      <c r="H1" s="91"/>
      <c r="I1" s="78"/>
    </row>
    <row r="2" spans="1:11" ht="20.100000000000001" customHeight="1" x14ac:dyDescent="0.2">
      <c r="A2" s="64"/>
      <c r="B2" s="31" t="s">
        <v>12</v>
      </c>
      <c r="C2" s="32" t="s">
        <v>2</v>
      </c>
      <c r="D2" s="33" t="s">
        <v>3</v>
      </c>
      <c r="E2" s="33" t="s">
        <v>4</v>
      </c>
      <c r="F2" s="33" t="s">
        <v>5</v>
      </c>
      <c r="G2" s="34" t="s">
        <v>6</v>
      </c>
      <c r="H2" s="92"/>
    </row>
    <row r="3" spans="1:11" ht="20.100000000000001" customHeight="1" x14ac:dyDescent="0.2">
      <c r="A3" s="65"/>
      <c r="B3" s="35" t="s">
        <v>8</v>
      </c>
      <c r="C3" s="14">
        <f>C62</f>
        <v>116487.88927335641</v>
      </c>
      <c r="D3" s="15">
        <f t="shared" ref="D3:F3" si="0">D62</f>
        <v>0</v>
      </c>
      <c r="E3" s="15">
        <f t="shared" si="0"/>
        <v>0</v>
      </c>
      <c r="F3" s="15">
        <f t="shared" si="0"/>
        <v>0</v>
      </c>
      <c r="G3" s="16">
        <f>G62</f>
        <v>0</v>
      </c>
      <c r="H3" s="93"/>
    </row>
    <row r="4" spans="1:11" ht="3.95" customHeight="1" x14ac:dyDescent="0.2">
      <c r="A4" s="66"/>
      <c r="B4" s="115"/>
      <c r="C4" s="130"/>
      <c r="D4" s="130"/>
      <c r="E4" s="130"/>
      <c r="F4" s="130"/>
      <c r="G4" s="130"/>
      <c r="H4" s="94"/>
    </row>
    <row r="5" spans="1:11" ht="24.95" customHeight="1" x14ac:dyDescent="0.2">
      <c r="A5" s="67"/>
      <c r="B5" s="36" t="s">
        <v>48</v>
      </c>
      <c r="C5" s="117"/>
      <c r="D5" s="117"/>
      <c r="E5" s="117"/>
      <c r="F5" s="117"/>
      <c r="G5" s="117"/>
      <c r="H5" s="95"/>
    </row>
    <row r="6" spans="1:11" ht="14.1" customHeight="1" x14ac:dyDescent="0.2">
      <c r="A6" s="68"/>
      <c r="B6" s="37"/>
      <c r="C6" s="118"/>
      <c r="D6" s="118"/>
      <c r="E6" s="118"/>
      <c r="F6" s="118"/>
      <c r="G6" s="118"/>
      <c r="H6" s="96"/>
    </row>
    <row r="7" spans="1:11" ht="20.100000000000001" customHeight="1" x14ac:dyDescent="0.2">
      <c r="A7" s="69"/>
      <c r="B7" s="43" t="s">
        <v>50</v>
      </c>
      <c r="C7" s="135">
        <v>43948</v>
      </c>
      <c r="D7" s="135"/>
      <c r="E7" s="135"/>
      <c r="F7" s="135"/>
      <c r="G7" s="135"/>
      <c r="H7" s="97"/>
    </row>
    <row r="8" spans="1:11" ht="20.100000000000001" customHeight="1" x14ac:dyDescent="0.2">
      <c r="A8" s="69"/>
      <c r="B8" s="43" t="s">
        <v>56</v>
      </c>
      <c r="C8" s="1">
        <f>MIN(C7+24*7,44196)</f>
        <v>44116</v>
      </c>
      <c r="D8" s="1">
        <f>MIN(D7+24*7,44196)</f>
        <v>168</v>
      </c>
      <c r="E8" s="1">
        <f>MIN(E7+24*7,44196)</f>
        <v>168</v>
      </c>
      <c r="F8" s="1">
        <f>MIN(F7+24*7,44196)</f>
        <v>168</v>
      </c>
      <c r="G8" s="1">
        <f>MIN(G7+24*7,44196)</f>
        <v>168</v>
      </c>
      <c r="H8" s="97"/>
      <c r="K8" s="136"/>
    </row>
    <row r="9" spans="1:11" ht="20.100000000000001" customHeight="1" x14ac:dyDescent="0.2">
      <c r="A9" s="69"/>
      <c r="B9" s="43" t="s">
        <v>47</v>
      </c>
      <c r="C9" s="4">
        <v>190000</v>
      </c>
      <c r="D9" s="5"/>
      <c r="E9" s="5"/>
      <c r="F9" s="5"/>
      <c r="G9" s="5"/>
      <c r="H9" s="97"/>
      <c r="K9" s="137"/>
    </row>
    <row r="10" spans="1:11" ht="15" customHeight="1" x14ac:dyDescent="0.2">
      <c r="B10" s="87"/>
      <c r="C10" s="87"/>
      <c r="D10" s="87"/>
      <c r="E10" s="87"/>
      <c r="F10" s="87"/>
      <c r="G10" s="87"/>
      <c r="H10" s="88"/>
      <c r="I10" s="79"/>
    </row>
    <row r="11" spans="1:11" s="6" customFormat="1" ht="3" customHeight="1" x14ac:dyDescent="0.2">
      <c r="A11" s="66"/>
      <c r="B11" s="115"/>
      <c r="C11" s="116"/>
      <c r="D11" s="116"/>
      <c r="E11" s="116"/>
      <c r="F11" s="116"/>
      <c r="G11" s="116"/>
      <c r="H11" s="98"/>
      <c r="I11" s="80"/>
      <c r="J11" s="80"/>
    </row>
    <row r="12" spans="1:11" s="7" customFormat="1" ht="24.95" customHeight="1" x14ac:dyDescent="0.25">
      <c r="A12" s="67"/>
      <c r="B12" s="36" t="s">
        <v>14</v>
      </c>
      <c r="C12" s="117"/>
      <c r="D12" s="117"/>
      <c r="E12" s="117"/>
      <c r="F12" s="117"/>
      <c r="G12" s="117"/>
      <c r="H12" s="95"/>
      <c r="I12" s="81"/>
      <c r="J12" s="81"/>
    </row>
    <row r="13" spans="1:11" ht="20.100000000000001" customHeight="1" x14ac:dyDescent="0.2">
      <c r="A13" s="70"/>
      <c r="B13" s="37"/>
      <c r="C13" s="118"/>
      <c r="D13" s="118"/>
      <c r="E13" s="118"/>
      <c r="F13" s="118"/>
      <c r="G13" s="118"/>
      <c r="H13" s="96"/>
    </row>
    <row r="14" spans="1:11" ht="20.100000000000001" customHeight="1" x14ac:dyDescent="0.2">
      <c r="A14" s="69"/>
      <c r="B14" s="38" t="s">
        <v>49</v>
      </c>
      <c r="C14" s="127"/>
      <c r="D14" s="127"/>
      <c r="E14" s="127"/>
      <c r="F14" s="127"/>
      <c r="G14" s="128"/>
      <c r="H14" s="99"/>
    </row>
    <row r="15" spans="1:11" ht="20.100000000000001" customHeight="1" x14ac:dyDescent="0.2">
      <c r="A15" s="69"/>
      <c r="B15" s="39" t="s">
        <v>13</v>
      </c>
      <c r="C15" s="8">
        <v>75000</v>
      </c>
      <c r="D15" s="8"/>
      <c r="E15" s="8"/>
      <c r="F15" s="8"/>
      <c r="G15" s="8"/>
      <c r="H15" s="100"/>
    </row>
    <row r="16" spans="1:11" ht="20.100000000000001" customHeight="1" x14ac:dyDescent="0.2">
      <c r="A16" s="69"/>
      <c r="B16" s="40" t="s">
        <v>53</v>
      </c>
      <c r="C16" s="17">
        <f>((C15*12)/52)*24</f>
        <v>415384.61538461538</v>
      </c>
      <c r="D16" s="17">
        <f>((D15*12)/52)*24</f>
        <v>0</v>
      </c>
      <c r="E16" s="17">
        <f>((E15*12)/52)*24</f>
        <v>0</v>
      </c>
      <c r="F16" s="17">
        <f>((F15*12)/52)*24</f>
        <v>0</v>
      </c>
      <c r="G16" s="17">
        <f>((G15*12)/52)*24</f>
        <v>0</v>
      </c>
      <c r="H16" s="101"/>
      <c r="I16" s="82"/>
    </row>
    <row r="17" spans="1:10" ht="20.100000000000001" customHeight="1" x14ac:dyDescent="0.2">
      <c r="A17" s="69"/>
      <c r="B17" s="40" t="s">
        <v>20</v>
      </c>
      <c r="C17" s="9">
        <v>-5000</v>
      </c>
      <c r="D17" s="9"/>
      <c r="E17" s="9"/>
      <c r="F17" s="9"/>
      <c r="G17" s="9"/>
      <c r="H17" s="101"/>
      <c r="I17" s="79"/>
    </row>
    <row r="18" spans="1:10" ht="20.100000000000001" customHeight="1" x14ac:dyDescent="0.2">
      <c r="A18" s="69"/>
      <c r="B18" s="40" t="s">
        <v>21</v>
      </c>
      <c r="C18" s="9">
        <v>10000</v>
      </c>
      <c r="D18" s="9"/>
      <c r="E18" s="9"/>
      <c r="F18" s="9"/>
      <c r="G18" s="9"/>
      <c r="H18" s="101"/>
    </row>
    <row r="19" spans="1:10" ht="20.100000000000001" customHeight="1" x14ac:dyDescent="0.2">
      <c r="A19" s="69"/>
      <c r="B19" s="40" t="s">
        <v>22</v>
      </c>
      <c r="C19" s="9">
        <v>3000</v>
      </c>
      <c r="D19" s="9"/>
      <c r="E19" s="9"/>
      <c r="F19" s="9"/>
      <c r="G19" s="9"/>
      <c r="H19" s="101"/>
      <c r="I19" s="79"/>
      <c r="J19" s="79"/>
    </row>
    <row r="20" spans="1:10" ht="20.100000000000001" customHeight="1" x14ac:dyDescent="0.2">
      <c r="A20" s="69"/>
      <c r="B20" s="41" t="s">
        <v>23</v>
      </c>
      <c r="C20" s="9">
        <v>0</v>
      </c>
      <c r="D20" s="9"/>
      <c r="E20" s="9"/>
      <c r="F20" s="9"/>
      <c r="G20" s="9"/>
      <c r="H20" s="101"/>
    </row>
    <row r="21" spans="1:10" ht="20.100000000000001" customHeight="1" x14ac:dyDescent="0.2">
      <c r="A21" s="69"/>
      <c r="B21" s="42" t="s">
        <v>24</v>
      </c>
      <c r="C21" s="19">
        <f>SUM(C16:C20)</f>
        <v>423384.61538461538</v>
      </c>
      <c r="D21" s="19">
        <f>SUM(D16:D20)</f>
        <v>0</v>
      </c>
      <c r="E21" s="19">
        <f>SUM(E16:E20)</f>
        <v>0</v>
      </c>
      <c r="F21" s="19">
        <f>SUM(F16:F20)</f>
        <v>0</v>
      </c>
      <c r="G21" s="19">
        <f>SUM(G16:G20)</f>
        <v>0</v>
      </c>
      <c r="H21" s="96"/>
      <c r="I21" s="79"/>
    </row>
    <row r="22" spans="1:10" ht="20.100000000000001" customHeight="1" x14ac:dyDescent="0.2">
      <c r="A22" s="69"/>
      <c r="B22" s="89"/>
      <c r="C22" s="90"/>
      <c r="D22" s="90"/>
      <c r="E22" s="90"/>
      <c r="F22" s="90"/>
      <c r="G22" s="90"/>
      <c r="H22" s="101"/>
      <c r="I22" s="79"/>
    </row>
    <row r="23" spans="1:10" ht="24.95" customHeight="1" x14ac:dyDescent="0.2">
      <c r="A23" s="67"/>
      <c r="B23" s="36" t="s">
        <v>57</v>
      </c>
      <c r="C23" s="117"/>
      <c r="D23" s="117"/>
      <c r="E23" s="117"/>
      <c r="F23" s="117"/>
      <c r="G23" s="117"/>
      <c r="H23" s="95"/>
    </row>
    <row r="24" spans="1:10" ht="20.100000000000001" customHeight="1" x14ac:dyDescent="0.2">
      <c r="A24" s="71"/>
      <c r="B24" s="44"/>
      <c r="C24" s="118"/>
      <c r="D24" s="118"/>
      <c r="E24" s="118"/>
      <c r="F24" s="118"/>
      <c r="G24" s="118"/>
      <c r="H24" s="96"/>
    </row>
    <row r="25" spans="1:10" ht="20.100000000000001" customHeight="1" x14ac:dyDescent="0.2">
      <c r="A25" s="70"/>
      <c r="B25" s="38" t="s">
        <v>19</v>
      </c>
      <c r="C25" s="119"/>
      <c r="D25" s="119"/>
      <c r="E25" s="119"/>
      <c r="F25" s="119"/>
      <c r="G25" s="120"/>
      <c r="H25" s="96"/>
    </row>
    <row r="26" spans="1:10" ht="20.100000000000001" customHeight="1" x14ac:dyDescent="0.2">
      <c r="A26" s="72"/>
      <c r="B26" s="45" t="s">
        <v>15</v>
      </c>
      <c r="C26" s="9">
        <v>10000</v>
      </c>
      <c r="D26" s="9"/>
      <c r="E26" s="9"/>
      <c r="F26" s="9"/>
      <c r="G26" s="9"/>
      <c r="H26" s="101"/>
    </row>
    <row r="27" spans="1:10" ht="20.100000000000001" customHeight="1" x14ac:dyDescent="0.2">
      <c r="A27" s="69"/>
      <c r="B27" s="46" t="s">
        <v>25</v>
      </c>
      <c r="C27" s="17">
        <f>((C26*12)/52)*24</f>
        <v>55384.615384615383</v>
      </c>
      <c r="D27" s="17">
        <f>((D26*12)/52)*24</f>
        <v>0</v>
      </c>
      <c r="E27" s="17">
        <f>((E26*12)/52)*24</f>
        <v>0</v>
      </c>
      <c r="F27" s="17">
        <f>((F26*12)/52)*24</f>
        <v>0</v>
      </c>
      <c r="G27" s="17">
        <f>((G26*12)/52)*24</f>
        <v>0</v>
      </c>
      <c r="H27" s="101"/>
    </row>
    <row r="28" spans="1:10" ht="20.100000000000001" customHeight="1" x14ac:dyDescent="0.2">
      <c r="A28" s="69" t="s">
        <v>0</v>
      </c>
      <c r="B28" s="46" t="s">
        <v>26</v>
      </c>
      <c r="C28" s="9">
        <v>0</v>
      </c>
      <c r="D28" s="9">
        <v>0</v>
      </c>
      <c r="E28" s="9">
        <v>0</v>
      </c>
      <c r="F28" s="9">
        <v>0</v>
      </c>
      <c r="G28" s="9">
        <v>0</v>
      </c>
      <c r="H28" s="101"/>
      <c r="I28" s="79"/>
    </row>
    <row r="29" spans="1:10" ht="20.100000000000001" customHeight="1" x14ac:dyDescent="0.2">
      <c r="A29" s="69"/>
      <c r="B29" s="47" t="s">
        <v>16</v>
      </c>
      <c r="C29" s="9">
        <v>3000</v>
      </c>
      <c r="D29" s="9"/>
      <c r="E29" s="9"/>
      <c r="F29" s="9"/>
      <c r="G29" s="9"/>
      <c r="H29" s="101"/>
    </row>
    <row r="30" spans="1:10" ht="20.100000000000001" customHeight="1" x14ac:dyDescent="0.2">
      <c r="A30" s="69"/>
      <c r="B30" s="48" t="s">
        <v>27</v>
      </c>
      <c r="C30" s="17">
        <f>((C29*12)/52)*24</f>
        <v>16615.384615384613</v>
      </c>
      <c r="D30" s="17">
        <f>((D29*12)/52)*24</f>
        <v>0</v>
      </c>
      <c r="E30" s="17">
        <f>((E29*12)/52)*24</f>
        <v>0</v>
      </c>
      <c r="F30" s="17">
        <f>((F29*12)/52)*24</f>
        <v>0</v>
      </c>
      <c r="G30" s="17">
        <f>((G29*12)/52)*24</f>
        <v>0</v>
      </c>
      <c r="H30" s="101"/>
    </row>
    <row r="31" spans="1:10" ht="20.100000000000001" customHeight="1" x14ac:dyDescent="0.2">
      <c r="A31" s="69"/>
      <c r="B31" s="49" t="s">
        <v>28</v>
      </c>
      <c r="C31" s="18">
        <f>SUM(C27,C28,C30)</f>
        <v>72000</v>
      </c>
      <c r="D31" s="18">
        <f t="shared" ref="D31:F31" si="1">SUM(D27,D28,D30)</f>
        <v>0</v>
      </c>
      <c r="E31" s="18">
        <f t="shared" si="1"/>
        <v>0</v>
      </c>
      <c r="F31" s="18">
        <f t="shared" si="1"/>
        <v>0</v>
      </c>
      <c r="G31" s="18">
        <f>SUM(G27,G28,G30)</f>
        <v>0</v>
      </c>
      <c r="H31" s="102"/>
    </row>
    <row r="32" spans="1:10" ht="20.100000000000001" customHeight="1" x14ac:dyDescent="0.2">
      <c r="A32" s="69"/>
      <c r="B32" s="50"/>
      <c r="C32" s="90"/>
      <c r="D32" s="90"/>
      <c r="E32" s="90"/>
      <c r="F32" s="90"/>
      <c r="G32" s="90"/>
      <c r="H32" s="101"/>
    </row>
    <row r="33" spans="1:10" s="10" customFormat="1" ht="24.95" customHeight="1" x14ac:dyDescent="0.2">
      <c r="A33" s="67"/>
      <c r="B33" s="36" t="s">
        <v>29</v>
      </c>
      <c r="C33" s="20">
        <f>C21+C31</f>
        <v>495384.61538461538</v>
      </c>
      <c r="D33" s="21">
        <f>D21+D31</f>
        <v>0</v>
      </c>
      <c r="E33" s="21">
        <f>E21+E31</f>
        <v>0</v>
      </c>
      <c r="F33" s="21">
        <f>F21+F31</f>
        <v>0</v>
      </c>
      <c r="G33" s="22">
        <f>G21+G31</f>
        <v>0</v>
      </c>
      <c r="H33" s="20"/>
      <c r="I33" s="83"/>
      <c r="J33" s="83"/>
    </row>
    <row r="34" spans="1:10" s="10" customFormat="1" ht="20.100000000000001" customHeight="1" x14ac:dyDescent="0.2">
      <c r="A34" s="71"/>
      <c r="B34" s="37"/>
      <c r="C34" s="114"/>
      <c r="D34" s="114"/>
      <c r="E34" s="114"/>
      <c r="F34" s="114"/>
      <c r="G34" s="114"/>
      <c r="H34" s="103"/>
      <c r="I34" s="83"/>
      <c r="J34" s="83"/>
    </row>
    <row r="35" spans="1:10" ht="20.100000000000001" customHeight="1" x14ac:dyDescent="0.2">
      <c r="A35" s="69"/>
      <c r="B35" s="46" t="s">
        <v>52</v>
      </c>
      <c r="C35" s="17">
        <f>C9-C33</f>
        <v>-305384.61538461538</v>
      </c>
      <c r="D35" s="17">
        <f>D9-D33</f>
        <v>0</v>
      </c>
      <c r="E35" s="17">
        <f>E9-E33</f>
        <v>0</v>
      </c>
      <c r="F35" s="17">
        <f>F9-F33</f>
        <v>0</v>
      </c>
      <c r="G35" s="17">
        <f>G9-G33</f>
        <v>0</v>
      </c>
      <c r="H35" s="101"/>
    </row>
    <row r="36" spans="1:10" ht="20.100000000000001" customHeight="1" x14ac:dyDescent="0.2">
      <c r="A36" s="69"/>
      <c r="B36" s="50"/>
      <c r="C36" s="90"/>
      <c r="D36" s="90"/>
      <c r="E36" s="90"/>
      <c r="F36" s="90"/>
      <c r="G36" s="90"/>
      <c r="H36" s="101"/>
    </row>
    <row r="37" spans="1:10" ht="24.95" customHeight="1" x14ac:dyDescent="0.2">
      <c r="A37" s="67"/>
      <c r="B37" s="36" t="s">
        <v>30</v>
      </c>
      <c r="C37" s="117"/>
      <c r="D37" s="117"/>
      <c r="E37" s="117"/>
      <c r="F37" s="117"/>
      <c r="G37" s="117"/>
      <c r="H37" s="95"/>
      <c r="I37" s="81"/>
    </row>
    <row r="38" spans="1:10" ht="20.100000000000001" customHeight="1" x14ac:dyDescent="0.2">
      <c r="A38" s="69"/>
      <c r="B38" s="50"/>
      <c r="C38" s="90"/>
      <c r="D38" s="90"/>
      <c r="E38" s="90"/>
      <c r="F38" s="90"/>
      <c r="G38" s="90"/>
      <c r="H38" s="101"/>
      <c r="I38" s="81"/>
    </row>
    <row r="39" spans="1:10" ht="20.100000000000001" customHeight="1" x14ac:dyDescent="0.2">
      <c r="A39" s="73"/>
      <c r="B39" s="51" t="s">
        <v>54</v>
      </c>
      <c r="C39" s="119"/>
      <c r="D39" s="119"/>
      <c r="E39" s="119"/>
      <c r="F39" s="119"/>
      <c r="G39" s="120"/>
      <c r="H39" s="96"/>
      <c r="I39" s="81"/>
    </row>
    <row r="40" spans="1:10" ht="20.100000000000001" customHeight="1" x14ac:dyDescent="0.2">
      <c r="A40" s="73"/>
      <c r="B40" s="52" t="s">
        <v>55</v>
      </c>
      <c r="C40" s="17">
        <f>MIN(C21/1.5,C31)</f>
        <v>72000</v>
      </c>
      <c r="D40" s="17">
        <f>MIN(D21/1.5,D31)</f>
        <v>0</v>
      </c>
      <c r="E40" s="17">
        <f>MIN(E21/1.5,E31)</f>
        <v>0</v>
      </c>
      <c r="F40" s="17">
        <f>MIN(F21/1.5,F31)</f>
        <v>0</v>
      </c>
      <c r="G40" s="17">
        <f>MIN(G21/1.5,G31)</f>
        <v>0</v>
      </c>
      <c r="H40" s="104"/>
      <c r="I40" s="81"/>
    </row>
    <row r="41" spans="1:10" ht="20.100000000000001" customHeight="1" x14ac:dyDescent="0.2">
      <c r="A41" s="73"/>
      <c r="B41" s="49" t="s">
        <v>31</v>
      </c>
      <c r="C41" s="18">
        <f>MIN(C40+C21,C9)</f>
        <v>190000</v>
      </c>
      <c r="D41" s="18">
        <f>MIN(D40+D21,D9)</f>
        <v>0</v>
      </c>
      <c r="E41" s="18">
        <f>MIN(E40+E21,E9)</f>
        <v>0</v>
      </c>
      <c r="F41" s="18">
        <f>MIN(F40+F21,F9)</f>
        <v>0</v>
      </c>
      <c r="G41" s="18">
        <f>MIN(G40+G21,G9)</f>
        <v>0</v>
      </c>
      <c r="H41" s="103"/>
      <c r="I41" s="81"/>
    </row>
    <row r="42" spans="1:10" s="2" customFormat="1" ht="20.100000000000001" customHeight="1" x14ac:dyDescent="0.2">
      <c r="A42" s="69"/>
      <c r="B42" s="53"/>
      <c r="C42" s="121"/>
      <c r="D42" s="121"/>
      <c r="E42" s="121"/>
      <c r="F42" s="121"/>
      <c r="G42" s="121"/>
      <c r="H42" s="102"/>
      <c r="I42" s="84"/>
      <c r="J42" s="78"/>
    </row>
    <row r="43" spans="1:10" s="10" customFormat="1" ht="20.100000000000001" customHeight="1" x14ac:dyDescent="0.2">
      <c r="A43" s="73"/>
      <c r="B43" s="51" t="s">
        <v>32</v>
      </c>
      <c r="C43" s="122"/>
      <c r="D43" s="122"/>
      <c r="E43" s="122"/>
      <c r="F43" s="122"/>
      <c r="G43" s="123"/>
      <c r="H43" s="103"/>
      <c r="I43" s="85"/>
      <c r="J43" s="83"/>
    </row>
    <row r="44" spans="1:10" ht="20.100000000000001" customHeight="1" x14ac:dyDescent="0.2">
      <c r="A44" s="69"/>
      <c r="B44" s="54" t="s">
        <v>33</v>
      </c>
      <c r="C44" s="11">
        <v>20</v>
      </c>
      <c r="D44" s="11">
        <v>0</v>
      </c>
      <c r="E44" s="11">
        <v>30</v>
      </c>
      <c r="F44" s="11">
        <v>0</v>
      </c>
      <c r="G44" s="11">
        <v>0</v>
      </c>
      <c r="H44" s="105"/>
    </row>
    <row r="45" spans="1:10" s="62" customFormat="1" ht="20.100000000000001" customHeight="1" x14ac:dyDescent="0.2">
      <c r="A45" s="69"/>
      <c r="B45" s="55" t="s">
        <v>37</v>
      </c>
      <c r="C45" s="129"/>
      <c r="D45" s="129"/>
      <c r="E45" s="129"/>
      <c r="F45" s="129"/>
      <c r="G45" s="129"/>
      <c r="H45" s="101"/>
    </row>
    <row r="46" spans="1:10" ht="20.100000000000001" customHeight="1" x14ac:dyDescent="0.2">
      <c r="A46" s="69"/>
      <c r="B46" s="46" t="s">
        <v>34</v>
      </c>
      <c r="C46" s="131"/>
      <c r="D46" s="131"/>
      <c r="E46" s="131"/>
      <c r="F46" s="131"/>
      <c r="G46" s="131"/>
      <c r="H46" s="101"/>
    </row>
    <row r="47" spans="1:10" ht="20.100000000000001" customHeight="1" x14ac:dyDescent="0.2">
      <c r="A47" s="69"/>
      <c r="B47" s="56" t="s">
        <v>35</v>
      </c>
      <c r="C47" s="12">
        <v>28.9</v>
      </c>
      <c r="D47" s="12">
        <v>29.9</v>
      </c>
      <c r="E47" s="12">
        <v>52.7</v>
      </c>
      <c r="F47" s="12">
        <v>28.5</v>
      </c>
      <c r="G47" s="9">
        <v>30.8</v>
      </c>
      <c r="H47" s="106"/>
    </row>
    <row r="48" spans="1:10" ht="20.100000000000001" customHeight="1" x14ac:dyDescent="0.2">
      <c r="A48" s="69"/>
      <c r="B48" s="48" t="s">
        <v>46</v>
      </c>
      <c r="C48" s="23">
        <f>MIN(C44/C47,1)</f>
        <v>0.69204152249134954</v>
      </c>
      <c r="D48" s="23">
        <f t="shared" ref="D48:F48" si="2">MIN(D44/D47,1)</f>
        <v>0</v>
      </c>
      <c r="E48" s="23">
        <f t="shared" si="2"/>
        <v>0.56925996204933582</v>
      </c>
      <c r="F48" s="23">
        <f t="shared" si="2"/>
        <v>0</v>
      </c>
      <c r="G48" s="23">
        <f>MIN(G44/G47,1)</f>
        <v>0</v>
      </c>
      <c r="H48" s="107"/>
    </row>
    <row r="49" spans="1:10" ht="20.100000000000001" customHeight="1" x14ac:dyDescent="0.2">
      <c r="A49" s="69"/>
      <c r="B49" s="49" t="s">
        <v>36</v>
      </c>
      <c r="C49" s="18">
        <f>-C41*(1-C48)</f>
        <v>-58512.110726643587</v>
      </c>
      <c r="D49" s="18">
        <f>-D41*(1-D48)</f>
        <v>0</v>
      </c>
      <c r="E49" s="18">
        <f>-E41*(1-E48)</f>
        <v>0</v>
      </c>
      <c r="F49" s="18">
        <f>-F41*(1-F48)</f>
        <v>0</v>
      </c>
      <c r="G49" s="18">
        <f>-G41*(1-G48)</f>
        <v>0</v>
      </c>
      <c r="H49" s="103"/>
    </row>
    <row r="50" spans="1:10" ht="20.100000000000001" customHeight="1" x14ac:dyDescent="0.2">
      <c r="A50" s="69"/>
      <c r="B50" s="50"/>
      <c r="C50" s="90"/>
      <c r="D50" s="90"/>
      <c r="E50" s="90"/>
      <c r="F50" s="90"/>
      <c r="G50" s="90"/>
      <c r="H50" s="101"/>
      <c r="J50" s="79"/>
    </row>
    <row r="51" spans="1:10" ht="20.100000000000001" customHeight="1" x14ac:dyDescent="0.2">
      <c r="A51" s="73"/>
      <c r="B51" s="51" t="s">
        <v>38</v>
      </c>
      <c r="C51" s="119"/>
      <c r="D51" s="119"/>
      <c r="E51" s="119"/>
      <c r="F51" s="119"/>
      <c r="G51" s="120"/>
      <c r="H51" s="96"/>
      <c r="J51" s="79"/>
    </row>
    <row r="52" spans="1:10" ht="20.100000000000001" customHeight="1" x14ac:dyDescent="0.2">
      <c r="A52" s="69"/>
      <c r="B52" s="54" t="s">
        <v>39</v>
      </c>
      <c r="C52" s="13">
        <v>120000</v>
      </c>
      <c r="D52" s="13"/>
      <c r="E52" s="13"/>
      <c r="F52" s="13"/>
      <c r="G52" s="13"/>
      <c r="H52" s="104"/>
    </row>
    <row r="53" spans="1:10" ht="20.100000000000001" customHeight="1" x14ac:dyDescent="0.2">
      <c r="A53" s="69"/>
      <c r="B53" s="46" t="s">
        <v>40</v>
      </c>
      <c r="C53" s="9">
        <v>75000</v>
      </c>
      <c r="D53" s="9">
        <v>79000</v>
      </c>
      <c r="E53" s="9">
        <v>134000</v>
      </c>
      <c r="F53" s="9">
        <v>69000</v>
      </c>
      <c r="G53" s="9">
        <v>73000</v>
      </c>
      <c r="H53" s="101"/>
    </row>
    <row r="54" spans="1:10" ht="20.100000000000001" customHeight="1" x14ac:dyDescent="0.2">
      <c r="A54" s="69"/>
      <c r="B54" s="46" t="s">
        <v>17</v>
      </c>
      <c r="C54" s="24">
        <f>MAX(C52-C53,)</f>
        <v>45000</v>
      </c>
      <c r="D54" s="24">
        <f t="shared" ref="D54:F54" si="3">MAX(D52-D53,)</f>
        <v>0</v>
      </c>
      <c r="E54" s="24">
        <f t="shared" si="3"/>
        <v>0</v>
      </c>
      <c r="F54" s="24">
        <f t="shared" si="3"/>
        <v>0</v>
      </c>
      <c r="G54" s="24">
        <f>MAX(G52-G53,)</f>
        <v>0</v>
      </c>
      <c r="H54" s="108"/>
    </row>
    <row r="55" spans="1:10" ht="20.100000000000001" customHeight="1" x14ac:dyDescent="0.2">
      <c r="A55" s="69"/>
      <c r="B55" s="48" t="s">
        <v>18</v>
      </c>
      <c r="C55" s="25">
        <f>IFERROR(C54/C52,"")</f>
        <v>0.375</v>
      </c>
      <c r="D55" s="25" t="str">
        <f t="shared" ref="D55:F55" si="4">IFERROR(D54/D52,"")</f>
        <v/>
      </c>
      <c r="E55" s="25" t="str">
        <f t="shared" si="4"/>
        <v/>
      </c>
      <c r="F55" s="25" t="str">
        <f t="shared" si="4"/>
        <v/>
      </c>
      <c r="G55" s="25" t="str">
        <f>IFERROR(G54/G52,"")</f>
        <v/>
      </c>
      <c r="H55" s="109"/>
      <c r="J55" s="86"/>
    </row>
    <row r="56" spans="1:10" ht="20.100000000000001" customHeight="1" x14ac:dyDescent="0.2">
      <c r="A56" s="69"/>
      <c r="B56" s="49" t="s">
        <v>9</v>
      </c>
      <c r="C56" s="18">
        <f>-MAX(C54-(C52*25%),)</f>
        <v>-15000</v>
      </c>
      <c r="D56" s="18">
        <f t="shared" ref="D56:F56" si="5">-MAX(D54-(D52*25%),)</f>
        <v>0</v>
      </c>
      <c r="E56" s="18">
        <f t="shared" si="5"/>
        <v>0</v>
      </c>
      <c r="F56" s="18">
        <f t="shared" si="5"/>
        <v>0</v>
      </c>
      <c r="G56" s="18">
        <f>-MAX(G54-(G52*25%),)</f>
        <v>0</v>
      </c>
      <c r="H56" s="103"/>
      <c r="I56" s="86"/>
    </row>
    <row r="57" spans="1:10" ht="20.100000000000001" customHeight="1" x14ac:dyDescent="0.25">
      <c r="A57" s="74"/>
      <c r="B57" s="57"/>
      <c r="C57" s="124"/>
      <c r="D57" s="124"/>
      <c r="E57" s="124"/>
      <c r="F57" s="124"/>
      <c r="G57" s="124"/>
      <c r="H57" s="110"/>
    </row>
    <row r="58" spans="1:10" ht="20.100000000000001" customHeight="1" x14ac:dyDescent="0.2">
      <c r="A58" s="69"/>
      <c r="B58" s="58" t="s">
        <v>11</v>
      </c>
      <c r="C58" s="125"/>
      <c r="D58" s="125"/>
      <c r="E58" s="125"/>
      <c r="F58" s="125"/>
      <c r="G58" s="126"/>
      <c r="H58" s="99"/>
    </row>
    <row r="59" spans="1:10" ht="20.100000000000001" customHeight="1" x14ac:dyDescent="0.2">
      <c r="A59" s="69"/>
      <c r="B59" s="59" t="s">
        <v>41</v>
      </c>
      <c r="C59" s="24">
        <f>C41</f>
        <v>190000</v>
      </c>
      <c r="D59" s="24">
        <f>D41</f>
        <v>0</v>
      </c>
      <c r="E59" s="24">
        <f>E41</f>
        <v>0</v>
      </c>
      <c r="F59" s="24">
        <f>F41</f>
        <v>0</v>
      </c>
      <c r="G59" s="24">
        <f>G41</f>
        <v>0</v>
      </c>
      <c r="H59" s="108"/>
    </row>
    <row r="60" spans="1:10" ht="20.100000000000001" customHeight="1" x14ac:dyDescent="0.2">
      <c r="A60" s="69"/>
      <c r="B60" s="59" t="s">
        <v>42</v>
      </c>
      <c r="C60" s="24">
        <f>C49</f>
        <v>-58512.110726643587</v>
      </c>
      <c r="D60" s="24">
        <f t="shared" ref="D60:F60" si="6">D49</f>
        <v>0</v>
      </c>
      <c r="E60" s="24">
        <f t="shared" si="6"/>
        <v>0</v>
      </c>
      <c r="F60" s="24">
        <f t="shared" si="6"/>
        <v>0</v>
      </c>
      <c r="G60" s="24">
        <f>G49</f>
        <v>0</v>
      </c>
      <c r="H60" s="108"/>
    </row>
    <row r="61" spans="1:10" ht="20.100000000000001" customHeight="1" x14ac:dyDescent="0.2">
      <c r="A61" s="69"/>
      <c r="B61" s="59" t="s">
        <v>43</v>
      </c>
      <c r="C61" s="24">
        <f>C56</f>
        <v>-15000</v>
      </c>
      <c r="D61" s="24">
        <f t="shared" ref="D61:F61" si="7">D56</f>
        <v>0</v>
      </c>
      <c r="E61" s="24">
        <f t="shared" si="7"/>
        <v>0</v>
      </c>
      <c r="F61" s="24">
        <f t="shared" si="7"/>
        <v>0</v>
      </c>
      <c r="G61" s="24">
        <f>G56</f>
        <v>0</v>
      </c>
      <c r="H61" s="108"/>
    </row>
    <row r="62" spans="1:10" ht="20.100000000000001" customHeight="1" x14ac:dyDescent="0.2">
      <c r="A62" s="69"/>
      <c r="B62" s="60" t="s">
        <v>44</v>
      </c>
      <c r="C62" s="26">
        <f>MAX(SUM(C59:C61),0)</f>
        <v>116487.88927335641</v>
      </c>
      <c r="D62" s="26">
        <f t="shared" ref="D62:F62" si="8">MAX(SUM(D59:D61),0)</f>
        <v>0</v>
      </c>
      <c r="E62" s="26">
        <f t="shared" si="8"/>
        <v>0</v>
      </c>
      <c r="F62" s="26">
        <f t="shared" si="8"/>
        <v>0</v>
      </c>
      <c r="G62" s="26">
        <f>MAX(SUM(G59:G61),0)</f>
        <v>0</v>
      </c>
      <c r="H62" s="111"/>
    </row>
    <row r="63" spans="1:10" ht="20.100000000000001" customHeight="1" x14ac:dyDescent="0.2">
      <c r="A63" s="75"/>
      <c r="B63" s="61" t="s">
        <v>45</v>
      </c>
      <c r="C63" s="27">
        <f>C9-C62</f>
        <v>73512.110726643587</v>
      </c>
      <c r="D63" s="27">
        <f>D9-D62</f>
        <v>0</v>
      </c>
      <c r="E63" s="27">
        <f>E9-E62</f>
        <v>0</v>
      </c>
      <c r="F63" s="27">
        <f>F9-F62</f>
        <v>0</v>
      </c>
      <c r="G63" s="27">
        <f>G9-G62</f>
        <v>0</v>
      </c>
      <c r="H63" s="111"/>
    </row>
    <row r="64" spans="1:10" ht="20.100000000000001" customHeight="1" x14ac:dyDescent="0.25">
      <c r="A64" s="74"/>
      <c r="B64" s="124"/>
      <c r="C64" s="124"/>
      <c r="D64" s="124"/>
      <c r="E64" s="124"/>
      <c r="F64" s="124"/>
      <c r="G64" s="124"/>
      <c r="H64" s="110"/>
    </row>
    <row r="65" spans="1:8" ht="24.95" customHeight="1" x14ac:dyDescent="0.25">
      <c r="A65" s="74"/>
      <c r="B65" s="132" t="s">
        <v>10</v>
      </c>
      <c r="C65" s="132"/>
      <c r="D65" s="132"/>
      <c r="E65" s="132"/>
      <c r="F65" s="132"/>
      <c r="G65" s="132"/>
      <c r="H65" s="110"/>
    </row>
    <row r="66" spans="1:8" ht="24.95" customHeight="1" x14ac:dyDescent="0.25">
      <c r="A66" s="74"/>
      <c r="B66" s="133" t="s">
        <v>7</v>
      </c>
      <c r="C66" s="133"/>
      <c r="D66" s="133"/>
      <c r="E66" s="133"/>
      <c r="F66" s="133"/>
      <c r="G66" s="133"/>
      <c r="H66" s="110"/>
    </row>
    <row r="67" spans="1:8" ht="37.5" customHeight="1" x14ac:dyDescent="0.25">
      <c r="A67" s="74"/>
      <c r="B67" s="133" t="s">
        <v>58</v>
      </c>
      <c r="C67" s="133"/>
      <c r="D67" s="133"/>
      <c r="E67" s="133"/>
      <c r="F67" s="133"/>
      <c r="G67" s="133"/>
      <c r="H67" s="110"/>
    </row>
    <row r="68" spans="1:8" x14ac:dyDescent="0.2">
      <c r="A68" s="76"/>
      <c r="B68" s="28"/>
      <c r="C68" s="28"/>
      <c r="D68" s="28"/>
      <c r="E68" s="28"/>
      <c r="F68" s="28"/>
      <c r="G68" s="28"/>
      <c r="H68" s="112"/>
    </row>
    <row r="69" spans="1:8" ht="3" customHeight="1" x14ac:dyDescent="0.2">
      <c r="A69" s="76"/>
      <c r="B69" s="28"/>
      <c r="C69" s="28"/>
      <c r="D69" s="28"/>
      <c r="E69" s="28"/>
      <c r="F69" s="28"/>
      <c r="G69" s="28"/>
      <c r="H69" s="112"/>
    </row>
    <row r="70" spans="1:8" ht="90" customHeight="1" x14ac:dyDescent="0.2">
      <c r="A70" s="77"/>
      <c r="B70" s="134" t="s">
        <v>51</v>
      </c>
      <c r="C70" s="134"/>
      <c r="D70" s="134"/>
      <c r="E70" s="134"/>
      <c r="F70" s="134"/>
      <c r="G70" s="134"/>
      <c r="H70" s="113"/>
    </row>
  </sheetData>
  <sheetProtection selectLockedCells="1"/>
  <mergeCells count="4">
    <mergeCell ref="B65:G65"/>
    <mergeCell ref="B66:G66"/>
    <mergeCell ref="B67:G67"/>
    <mergeCell ref="B70:G70"/>
  </mergeCells>
  <pageMargins left="0.7" right="0.7" top="0.75" bottom="0.75" header="0.3" footer="0.3"/>
  <pageSetup scale="69" fitToHeight="2" orientation="landscape" r:id="rId1"/>
  <rowBreaks count="1" manualBreakCount="1">
    <brk id="3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Forgiveness Calculator</vt:lpstr>
      <vt:lpstr>'Forgiveness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Katie Williams Hague</cp:lastModifiedBy>
  <cp:lastPrinted>2020-06-18T19:13:03Z</cp:lastPrinted>
  <dcterms:created xsi:type="dcterms:W3CDTF">2020-04-01T15:14:38Z</dcterms:created>
  <dcterms:modified xsi:type="dcterms:W3CDTF">2020-06-18T20:49:26Z</dcterms:modified>
</cp:coreProperties>
</file>